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updateLinks="never"/>
  <mc:AlternateContent xmlns:mc="http://schemas.openxmlformats.org/markup-compatibility/2006">
    <mc:Choice Requires="x15">
      <x15ac:absPath xmlns:x15ac="http://schemas.microsoft.com/office/spreadsheetml/2010/11/ac" url="C:\Users\vnol.AD\Desktop\covid\"/>
    </mc:Choice>
  </mc:AlternateContent>
  <xr:revisionPtr revIDLastSave="0" documentId="13_ncr:1_{697CC6D2-6E1C-4E0F-9861-5C9EF9E5FD62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MzOfficeConfig-UNDO-%ù-%ù-%ù" sheetId="2" state="veryHidden" r:id="rId1"/>
    <sheet name="Informativni izračun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6" l="1"/>
  <c r="F24" i="6"/>
  <c r="F11" i="6"/>
  <c r="E23" i="6" l="1"/>
  <c r="C24" i="6" l="1"/>
  <c r="C25" i="6" s="1"/>
  <c r="C9" i="6"/>
  <c r="C10" i="6" s="1"/>
  <c r="J10" i="6" l="1"/>
  <c r="H10" i="6"/>
  <c r="H24" i="6"/>
  <c r="J24" i="6"/>
  <c r="C11" i="6"/>
  <c r="E25" i="6"/>
  <c r="C12" i="6" l="1"/>
  <c r="C13" i="6" s="1"/>
  <c r="G11" i="6"/>
  <c r="K11" i="6" l="1"/>
  <c r="I11" i="6"/>
  <c r="I25" i="6" s="1"/>
  <c r="C15" i="6"/>
  <c r="C16" i="6" s="1"/>
  <c r="C17" i="6" s="1"/>
  <c r="F25" i="6"/>
  <c r="F26" i="6" s="1"/>
  <c r="F27" i="6" s="1"/>
  <c r="G10" i="6"/>
  <c r="K10" i="6" s="1"/>
  <c r="C18" i="6" l="1"/>
  <c r="C19" i="6" s="1"/>
  <c r="C20" i="6" s="1"/>
  <c r="C21" i="6" s="1"/>
  <c r="C22" i="6" s="1"/>
  <c r="G26" i="6"/>
  <c r="G27" i="6" s="1"/>
  <c r="C23" i="6" l="1"/>
  <c r="C37" i="6" s="1"/>
  <c r="H22" i="6"/>
  <c r="J22" i="6"/>
  <c r="J25" i="6" s="1"/>
  <c r="J26" i="6" s="1"/>
  <c r="J27" i="6" s="1"/>
  <c r="G24" i="6" l="1"/>
  <c r="K24" i="6" s="1"/>
  <c r="H25" i="6" l="1"/>
  <c r="H26" i="6" s="1"/>
  <c r="H27" i="6" s="1"/>
  <c r="G22" i="6"/>
  <c r="K22" i="6" s="1"/>
  <c r="D23" i="6"/>
  <c r="D25" i="6" s="1"/>
  <c r="G25" i="6" l="1"/>
  <c r="K25" i="6"/>
</calcChain>
</file>

<file path=xl/sharedStrings.xml><?xml version="1.0" encoding="utf-8"?>
<sst xmlns="http://schemas.openxmlformats.org/spreadsheetml/2006/main" count="71" uniqueCount="66">
  <si>
    <t xml:space="preserve">Bruto plaća </t>
  </si>
  <si>
    <t>Mirovinsko osiguranje - 1. stup</t>
  </si>
  <si>
    <t>Ukupno doprinosi iz plaće</t>
  </si>
  <si>
    <t xml:space="preserve">Dohodak </t>
  </si>
  <si>
    <t xml:space="preserve">Osobni odbitak </t>
  </si>
  <si>
    <t>Porezna osnovica</t>
  </si>
  <si>
    <t xml:space="preserve">Porez na dohodak </t>
  </si>
  <si>
    <t xml:space="preserve">Prirez porezu na dohodak </t>
  </si>
  <si>
    <t xml:space="preserve">Ukupno porez i prirez </t>
  </si>
  <si>
    <t xml:space="preserve">Neto plaća </t>
  </si>
  <si>
    <t>Sažetak troškova</t>
  </si>
  <si>
    <t>Obavezna isplata radniku</t>
  </si>
  <si>
    <t>Oslobođenje plaćanja doprinosa</t>
  </si>
  <si>
    <t xml:space="preserve">Ukupno </t>
  </si>
  <si>
    <t>Napomena</t>
  </si>
  <si>
    <t>Osnova</t>
  </si>
  <si>
    <t>Ugovor o radu</t>
  </si>
  <si>
    <t>Potpora HZZ-a</t>
  </si>
  <si>
    <t xml:space="preserve">Obračun plaće </t>
  </si>
  <si>
    <t>Oslobođenje razmjerno potpori HZZ-a. Primjenjivo za sve poslodavce koji su korisnici potpora HZZ-a</t>
  </si>
  <si>
    <t>Iskazuje se na JOPPD</t>
  </si>
  <si>
    <t>Primjenjivo za sve poslodavce kojima je odobrena potpora HZZ-a</t>
  </si>
  <si>
    <t xml:space="preserve">Dodatne mjere za poslodavce, ovisno o padu prometa i prihodima u 2019. </t>
  </si>
  <si>
    <t>Osnovica za 1. porezni razred</t>
  </si>
  <si>
    <t>Osnovica za 2. porezni razred</t>
  </si>
  <si>
    <t xml:space="preserve">Ukupno porez  </t>
  </si>
  <si>
    <t>Osnovica za MIO</t>
  </si>
  <si>
    <t>Mirovinsko osiguranje - 2. stup</t>
  </si>
  <si>
    <t>Postotak pada prometa (50%-100%)</t>
  </si>
  <si>
    <t>Porezna uprava po službenoj dužnosti</t>
  </si>
  <si>
    <t>(žuta polja moguće mijenjati)</t>
  </si>
  <si>
    <r>
      <t xml:space="preserve">Opcija 1: </t>
    </r>
    <r>
      <rPr>
        <b/>
        <u/>
        <sz val="10"/>
        <color rgb="FFFFFFFF"/>
        <rFont val="Calibri"/>
        <family val="2"/>
        <charset val="238"/>
        <scheme val="minor"/>
      </rPr>
      <t>Odgoda</t>
    </r>
    <r>
      <rPr>
        <b/>
        <sz val="10"/>
        <color rgb="FFFFFFFF"/>
        <rFont val="Calibri"/>
        <family val="2"/>
        <charset val="238"/>
        <scheme val="minor"/>
      </rPr>
      <t xml:space="preserve"> plaćanja razlike doprinosa i poreza</t>
    </r>
  </si>
  <si>
    <r>
      <t xml:space="preserve">Opcija 2: </t>
    </r>
    <r>
      <rPr>
        <b/>
        <u/>
        <sz val="10"/>
        <color rgb="FFFFFFFF"/>
        <rFont val="Calibri"/>
        <family val="2"/>
        <charset val="238"/>
        <scheme val="minor"/>
      </rPr>
      <t>Potpuno oslobođenje</t>
    </r>
    <r>
      <rPr>
        <b/>
        <sz val="10"/>
        <color rgb="FFFFFFFF"/>
        <rFont val="Calibri"/>
        <family val="2"/>
        <charset val="238"/>
        <scheme val="minor"/>
      </rPr>
      <t xml:space="preserve"> plaćanja razlike doprinosa i poreza</t>
    </r>
  </si>
  <si>
    <r>
      <t xml:space="preserve">Opcija 3: </t>
    </r>
    <r>
      <rPr>
        <b/>
        <u/>
        <sz val="10"/>
        <color rgb="FFFFFFFF"/>
        <rFont val="Calibri"/>
        <family val="2"/>
        <charset val="238"/>
        <scheme val="minor"/>
      </rPr>
      <t>Djelomično oslobođenje</t>
    </r>
    <r>
      <rPr>
        <b/>
        <sz val="10"/>
        <color rgb="FFFFFFFF"/>
        <rFont val="Calibri"/>
        <family val="2"/>
        <charset val="238"/>
        <scheme val="minor"/>
      </rPr>
      <t xml:space="preserve"> plaćanja razlike doprinosa i poreza</t>
    </r>
  </si>
  <si>
    <r>
      <t xml:space="preserve">Primjenjivo za poslodavce </t>
    </r>
    <r>
      <rPr>
        <i/>
        <u/>
        <sz val="10"/>
        <color rgb="FFFFFFFF"/>
        <rFont val="Calibri"/>
        <family val="2"/>
        <charset val="238"/>
        <scheme val="minor"/>
      </rPr>
      <t>s padom prometa do 50%</t>
    </r>
    <r>
      <rPr>
        <i/>
        <sz val="10"/>
        <color rgb="FFFFFFFF"/>
        <rFont val="Calibri"/>
        <family val="2"/>
        <charset val="238"/>
        <scheme val="minor"/>
      </rPr>
      <t>.
Rok plaćanja odgođen 3 mjeseca</t>
    </r>
  </si>
  <si>
    <r>
      <t>Primjenjivo za poslodavce</t>
    </r>
    <r>
      <rPr>
        <i/>
        <u/>
        <sz val="10"/>
        <color rgb="FFFFFFFF"/>
        <rFont val="Calibri"/>
        <family val="2"/>
        <charset val="238"/>
        <scheme val="minor"/>
      </rPr>
      <t xml:space="preserve"> s padom prometa preko 50%, a ukupan prihod u 2019. manji od 7,5 milijuna kn</t>
    </r>
  </si>
  <si>
    <r>
      <t>Primjenjivo za poslodavce</t>
    </r>
    <r>
      <rPr>
        <i/>
        <u/>
        <sz val="10"/>
        <color rgb="FFFFFFFF"/>
        <rFont val="Calibri"/>
        <family val="2"/>
        <charset val="238"/>
        <scheme val="minor"/>
      </rPr>
      <t xml:space="preserve"> s padom prometa preko 50%, a ukupan prihod u 2019. veći od 7,5 milijuna kn</t>
    </r>
  </si>
  <si>
    <t>Zdravstveno osiguranje</t>
  </si>
  <si>
    <t>Odobreni zahtjev (HZZ)</t>
  </si>
  <si>
    <t>Odobreni zahtjev (Porezna uprava)</t>
  </si>
  <si>
    <t>Ogledni primjer izračuna utjecaja mjera za poslodavce</t>
  </si>
  <si>
    <t>Mjere HZZ-a i Porezne uprave (COVID-19)</t>
  </si>
  <si>
    <t>Ukupan trošak plaće nakon odobrenih mjera</t>
  </si>
  <si>
    <t>Razlika u odnosu na redovni trošak plaće</t>
  </si>
  <si>
    <t>ožujak</t>
  </si>
  <si>
    <t>travanj-svibanj</t>
  </si>
  <si>
    <t xml:space="preserve">Plaća za obračun </t>
  </si>
  <si>
    <t>Minimalna bruto plaća</t>
  </si>
  <si>
    <t>Oslobođenje se ne primjenjuje na MIO 2. stup</t>
  </si>
  <si>
    <t xml:space="preserve">Oslobođenje plaćanja se primjenjuje na obveze koje dospijevaju od 01. travnja do 20. lipnja 2020. </t>
  </si>
  <si>
    <t>Odgoda plaćanja se primjenjuje na obveze koje dospijevaju od 20. ožujka do 20. lipnja 2020. (ako ne bude produljenja mjera).</t>
  </si>
  <si>
    <t>Istekom razdoblja odgode plaćanja može se dodatno ugovoriti obročno plaćanje, najduže na 24 mjeseca, bez zateznih kamata (potreban novi zahtjev).</t>
  </si>
  <si>
    <t>(bitno za Opciju 2 i Opciju 3)</t>
  </si>
  <si>
    <t>Trenutno nisu jasna pravila što u slučaju ako je radnikova plaća manja od 4.000 kn: trenutno se očekuje da će poslodavac primiti potporu od 4.000 kn, a razliku može, a i ne mora isplatiti radniku (ako isplaćuje, bruto plaća se diže na 5.000 kn)</t>
  </si>
  <si>
    <t xml:space="preserve">Za obveze nastale u ovom razdoblju, a koje nisu predmet mjera se može tražiti sklapanje upravnog ugovora i plaćanje kroz 24 mjeseca, uz zateznu kamatu od cca 3.5%. </t>
  </si>
  <si>
    <t>Odobrena odgoda plaćanja se može dodatno produljiti za 3 mjeseca u slučaju produljenja mjera (potreban novi zahtjev).</t>
  </si>
  <si>
    <t>Mazars je pripremio ovu tablicu temeljem informacija koje su poznate na 16. travnja 2020. godine.</t>
  </si>
  <si>
    <t>NAPOMENA.</t>
  </si>
  <si>
    <t xml:space="preserve">Izračuni se baziraju na Mazarsovoj interpretaciji relevantnih zakonskih odredbi te na neslužbenim informacijama dobivenim od relevantnih institucija. </t>
  </si>
  <si>
    <t>Samim time, ne možemo isključiti mogućnost da bi hrvatska Porezna uprava (ili druga relevantna institucija) zauzela drugačiji stav ili interpretaciju zakonskih odredbi.</t>
  </si>
  <si>
    <t xml:space="preserve">Tablica služi za informativni obračun utjecaja mjera HZZ-a i Porezne uprave (COVID-19) na primjeru jednog radnika. </t>
  </si>
  <si>
    <t>Unijeti očekivani pad prometa (Opcija 3)</t>
  </si>
  <si>
    <t>Neoporezivo za poslodavca</t>
  </si>
  <si>
    <t>Razlika za platiti uz odgodu</t>
  </si>
  <si>
    <t>23. travnja 2020.</t>
  </si>
  <si>
    <t>Iznos potpore HZZ-a (puno radno vrijeme):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</si>
</sst>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u/>
      <sz val="10"/>
      <color rgb="FFFFFFFF"/>
      <name val="Calibri"/>
      <family val="2"/>
      <charset val="238"/>
      <scheme val="minor"/>
    </font>
    <font>
      <i/>
      <sz val="10"/>
      <color rgb="FFFFFFFF"/>
      <name val="Calibri"/>
      <family val="2"/>
      <charset val="238"/>
      <scheme val="minor"/>
    </font>
    <font>
      <i/>
      <u/>
      <sz val="10"/>
      <color rgb="FFFFFF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F508D"/>
        <bgColor indexed="64"/>
      </patternFill>
    </fill>
    <fill>
      <patternFill patternType="solid">
        <fgColor rgb="FF0034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quotePrefix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left"/>
    </xf>
    <xf numFmtId="4" fontId="3" fillId="0" borderId="3" xfId="0" applyNumberFormat="1" applyFont="1" applyBorder="1" applyAlignment="1" applyProtection="1">
      <alignment horizontal="right"/>
      <protection hidden="1"/>
    </xf>
    <xf numFmtId="4" fontId="12" fillId="0" borderId="3" xfId="0" applyNumberFormat="1" applyFont="1" applyFill="1" applyBorder="1" applyAlignment="1" applyProtection="1">
      <alignment horizontal="right"/>
      <protection hidden="1"/>
    </xf>
    <xf numFmtId="4" fontId="11" fillId="0" borderId="3" xfId="0" applyNumberFormat="1" applyFont="1" applyFill="1" applyBorder="1" applyAlignment="1" applyProtection="1">
      <alignment horizontal="right"/>
      <protection hidden="1"/>
    </xf>
    <xf numFmtId="4" fontId="13" fillId="0" borderId="3" xfId="0" applyNumberFormat="1" applyFont="1" applyFill="1" applyBorder="1" applyAlignment="1" applyProtection="1">
      <alignment horizontal="right"/>
      <protection hidden="1"/>
    </xf>
    <xf numFmtId="4" fontId="14" fillId="0" borderId="3" xfId="0" applyNumberFormat="1" applyFont="1" applyFill="1" applyBorder="1" applyAlignment="1" applyProtection="1">
      <alignment horizontal="right"/>
      <protection hidden="1"/>
    </xf>
    <xf numFmtId="4" fontId="11" fillId="0" borderId="4" xfId="0" applyNumberFormat="1" applyFont="1" applyFill="1" applyBorder="1" applyAlignment="1" applyProtection="1">
      <alignment horizontal="right"/>
      <protection hidden="1"/>
    </xf>
    <xf numFmtId="4" fontId="3" fillId="0" borderId="4" xfId="0" applyNumberFormat="1" applyFont="1" applyBorder="1" applyAlignment="1" applyProtection="1">
      <alignment horizontal="right"/>
      <protection hidden="1"/>
    </xf>
    <xf numFmtId="4" fontId="13" fillId="0" borderId="4" xfId="0" applyNumberFormat="1" applyFont="1" applyBorder="1" applyAlignment="1" applyProtection="1">
      <alignment horizontal="right"/>
      <protection hidden="1"/>
    </xf>
    <xf numFmtId="4" fontId="24" fillId="0" borderId="3" xfId="0" applyNumberFormat="1" applyFont="1" applyFill="1" applyBorder="1" applyAlignment="1" applyProtection="1">
      <alignment horizontal="right"/>
      <protection hidden="1"/>
    </xf>
    <xf numFmtId="4" fontId="10" fillId="0" borderId="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left" indent="2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9" fontId="11" fillId="0" borderId="0" xfId="0" applyNumberFormat="1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Alignment="1" applyProtection="1">
      <alignment horizontal="left" indent="2"/>
      <protection hidden="1"/>
    </xf>
    <xf numFmtId="9" fontId="24" fillId="0" borderId="0" xfId="0" applyNumberFormat="1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left" indent="2"/>
      <protection hidden="1"/>
    </xf>
    <xf numFmtId="10" fontId="11" fillId="0" borderId="2" xfId="0" applyNumberFormat="1" applyFont="1" applyFill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left" indent="2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7" fillId="0" borderId="26" xfId="0" applyFont="1" applyFill="1" applyBorder="1" applyAlignment="1" applyProtection="1">
      <alignment horizontal="left" indent="2"/>
      <protection hidden="1"/>
    </xf>
    <xf numFmtId="0" fontId="17" fillId="0" borderId="27" xfId="0" applyFont="1" applyFill="1" applyBorder="1" applyAlignment="1" applyProtection="1">
      <alignment horizontal="center"/>
      <protection hidden="1"/>
    </xf>
    <xf numFmtId="4" fontId="17" fillId="0" borderId="27" xfId="0" applyNumberFormat="1" applyFont="1" applyFill="1" applyBorder="1" applyAlignment="1" applyProtection="1">
      <alignment horizontal="right"/>
      <protection hidden="1"/>
    </xf>
    <xf numFmtId="0" fontId="12" fillId="0" borderId="19" xfId="0" applyFont="1" applyFill="1" applyBorder="1" applyAlignment="1" applyProtection="1">
      <alignment horizontal="left" indent="2"/>
      <protection hidden="1"/>
    </xf>
    <xf numFmtId="0" fontId="15" fillId="0" borderId="1" xfId="0" applyFont="1" applyFill="1" applyBorder="1" applyAlignment="1" applyProtection="1">
      <alignment horizontal="center"/>
      <protection hidden="1"/>
    </xf>
    <xf numFmtId="4" fontId="15" fillId="0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" fontId="2" fillId="0" borderId="0" xfId="0" applyNumberFormat="1" applyFont="1" applyProtection="1">
      <protection hidden="1"/>
    </xf>
    <xf numFmtId="0" fontId="3" fillId="4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4" fontId="11" fillId="4" borderId="16" xfId="0" applyNumberFormat="1" applyFont="1" applyFill="1" applyBorder="1" applyAlignment="1" applyProtection="1">
      <alignment horizontal="right"/>
      <protection locked="0" hidden="1"/>
    </xf>
    <xf numFmtId="9" fontId="11" fillId="4" borderId="16" xfId="0" applyNumberFormat="1" applyFont="1" applyFill="1" applyBorder="1" applyAlignment="1" applyProtection="1">
      <alignment horizontal="center"/>
      <protection locked="0" hidden="1"/>
    </xf>
    <xf numFmtId="4" fontId="2" fillId="4" borderId="16" xfId="0" applyNumberFormat="1" applyFont="1" applyFill="1" applyBorder="1" applyProtection="1">
      <protection locked="0" hidden="1"/>
    </xf>
    <xf numFmtId="0" fontId="25" fillId="0" borderId="0" xfId="0" applyFont="1" applyProtection="1">
      <protection locked="0"/>
    </xf>
    <xf numFmtId="4" fontId="12" fillId="0" borderId="3" xfId="0" applyNumberFormat="1" applyFont="1" applyFill="1" applyBorder="1" applyAlignment="1" applyProtection="1">
      <alignment horizontal="right"/>
    </xf>
    <xf numFmtId="4" fontId="13" fillId="0" borderId="3" xfId="0" applyNumberFormat="1" applyFont="1" applyFill="1" applyBorder="1" applyAlignment="1" applyProtection="1">
      <alignment horizontal="right"/>
    </xf>
    <xf numFmtId="4" fontId="18" fillId="0" borderId="27" xfId="0" applyNumberFormat="1" applyFont="1" applyFill="1" applyBorder="1" applyAlignment="1" applyProtection="1">
      <alignment horizontal="right"/>
    </xf>
    <xf numFmtId="4" fontId="19" fillId="0" borderId="27" xfId="0" applyNumberFormat="1" applyFont="1" applyFill="1" applyBorder="1" applyAlignment="1" applyProtection="1">
      <alignment horizontal="right"/>
    </xf>
    <xf numFmtId="4" fontId="17" fillId="0" borderId="28" xfId="0" applyNumberFormat="1" applyFont="1" applyFill="1" applyBorder="1" applyAlignment="1" applyProtection="1">
      <alignment horizontal="right"/>
    </xf>
    <xf numFmtId="4" fontId="17" fillId="0" borderId="29" xfId="0" applyNumberFormat="1" applyFont="1" applyFill="1" applyBorder="1" applyAlignment="1" applyProtection="1">
      <alignment horizontal="right"/>
    </xf>
    <xf numFmtId="4" fontId="20" fillId="0" borderId="29" xfId="0" applyNumberFormat="1" applyFont="1" applyFill="1" applyBorder="1" applyAlignment="1" applyProtection="1">
      <alignment horizontal="right"/>
    </xf>
    <xf numFmtId="4" fontId="12" fillId="0" borderId="1" xfId="0" applyNumberFormat="1" applyFont="1" applyFill="1" applyBorder="1" applyAlignment="1" applyProtection="1">
      <alignment horizontal="right"/>
    </xf>
    <xf numFmtId="4" fontId="13" fillId="0" borderId="1" xfId="0" applyNumberFormat="1" applyFont="1" applyFill="1" applyBorder="1" applyAlignment="1" applyProtection="1">
      <alignment horizontal="right"/>
    </xf>
    <xf numFmtId="4" fontId="13" fillId="0" borderId="30" xfId="0" applyNumberFormat="1" applyFont="1" applyFill="1" applyBorder="1" applyAlignment="1" applyProtection="1">
      <alignment horizontal="right"/>
    </xf>
    <xf numFmtId="4" fontId="13" fillId="0" borderId="5" xfId="0" applyNumberFormat="1" applyFont="1" applyFill="1" applyBorder="1" applyAlignment="1" applyProtection="1">
      <alignment horizontal="right"/>
    </xf>
    <xf numFmtId="4" fontId="10" fillId="0" borderId="3" xfId="0" applyNumberFormat="1" applyFont="1" applyFill="1" applyBorder="1" applyAlignment="1" applyProtection="1">
      <alignment horizontal="right"/>
    </xf>
    <xf numFmtId="4" fontId="14" fillId="0" borderId="3" xfId="0" applyNumberFormat="1" applyFont="1" applyFill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4" fontId="13" fillId="0" borderId="4" xfId="0" applyNumberFormat="1" applyFont="1" applyFill="1" applyBorder="1" applyAlignment="1" applyProtection="1">
      <alignment horizontal="right"/>
    </xf>
    <xf numFmtId="0" fontId="2" fillId="0" borderId="0" xfId="0" applyFont="1" applyFill="1" applyProtection="1">
      <protection hidden="1"/>
    </xf>
    <xf numFmtId="0" fontId="2" fillId="0" borderId="0" xfId="0" applyFont="1" applyFill="1" applyProtection="1">
      <protection locked="0"/>
    </xf>
    <xf numFmtId="4" fontId="10" fillId="0" borderId="4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6" fillId="6" borderId="6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8" fillId="6" borderId="8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4" fillId="0" borderId="0" xfId="0" applyFont="1" applyProtection="1"/>
    <xf numFmtId="0" fontId="8" fillId="3" borderId="25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5" borderId="15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21" fillId="3" borderId="31" xfId="0" applyFont="1" applyFill="1" applyBorder="1" applyAlignment="1" applyProtection="1">
      <alignment horizontal="center" vertical="center" wrapText="1"/>
      <protection hidden="1"/>
    </xf>
    <xf numFmtId="0" fontId="21" fillId="3" borderId="32" xfId="0" applyFont="1" applyFill="1" applyBorder="1" applyAlignment="1" applyProtection="1">
      <alignment horizontal="center" vertical="center" wrapText="1"/>
      <protection hidden="1"/>
    </xf>
    <xf numFmtId="0" fontId="8" fillId="3" borderId="2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8" fillId="6" borderId="33" xfId="0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9" fontId="12" fillId="4" borderId="16" xfId="0" applyNumberFormat="1" applyFont="1" applyFill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876301</xdr:colOff>
      <xdr:row>27</xdr:row>
      <xdr:rowOff>38100</xdr:rowOff>
    </xdr:from>
    <xdr:to>
      <xdr:col>6</xdr:col>
      <xdr:colOff>885825</xdr:colOff>
      <xdr:row>29</xdr:row>
      <xdr:rowOff>9525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C1E99B86-C8FE-47BA-9ADB-3D20FFD1CDFA}"/>
            </a:ext>
          </a:extLst>
        </xdr:cNvPr>
        <xdr:cNvCxnSpPr/>
      </xdr:nvCxnSpPr>
      <xdr:spPr>
        <a:xfrm>
          <a:off x="8029576" y="5924550"/>
          <a:ext cx="9524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114300</xdr:rowOff>
    </xdr:to>
    <xdr:cxnSp macro="">
      <xdr:nvCxnSpPr>
        <xdr:cNvPr id="4" name="Ravni poveznik sa strelicom 3">
          <a:extLst>
            <a:ext uri="{FF2B5EF4-FFF2-40B4-BE49-F238E27FC236}">
              <a16:creationId xmlns:a16="http://schemas.microsoft.com/office/drawing/2014/main" id="{286B924A-1A43-49B1-A12A-FA352B7BA935}"/>
            </a:ext>
          </a:extLst>
        </xdr:cNvPr>
        <xdr:cNvCxnSpPr/>
      </xdr:nvCxnSpPr>
      <xdr:spPr>
        <a:xfrm flipV="1">
          <a:off x="11658600" y="2895600"/>
          <a:ext cx="8477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885825</xdr:colOff>
      <xdr:row>27</xdr:row>
      <xdr:rowOff>28575</xdr:rowOff>
    </xdr:from>
    <xdr:to>
      <xdr:col>7</xdr:col>
      <xdr:colOff>923925</xdr:colOff>
      <xdr:row>37</xdr:row>
      <xdr:rowOff>161925</xdr:rowOff>
    </xdr:to>
    <xdr:cxnSp macro="">
      <xdr:nvCxnSpPr>
        <xdr:cNvPr id="9" name="Ravni poveznik sa strelicom 8">
          <a:extLst>
            <a:ext uri="{FF2B5EF4-FFF2-40B4-BE49-F238E27FC236}">
              <a16:creationId xmlns:a16="http://schemas.microsoft.com/office/drawing/2014/main" id="{882F6050-A50C-47C6-AD94-86ED82BDED3B}"/>
            </a:ext>
          </a:extLst>
        </xdr:cNvPr>
        <xdr:cNvCxnSpPr/>
      </xdr:nvCxnSpPr>
      <xdr:spPr>
        <a:xfrm>
          <a:off x="9582150" y="5915025"/>
          <a:ext cx="38100" cy="1343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7</xdr:row>
      <xdr:rowOff>76200</xdr:rowOff>
    </xdr:from>
    <xdr:to>
      <xdr:col>12</xdr:col>
      <xdr:colOff>342900</xdr:colOff>
      <xdr:row>7</xdr:row>
      <xdr:rowOff>76201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B81BF528-EBE6-4CBE-BA63-4D6A02E69CBB}"/>
            </a:ext>
          </a:extLst>
        </xdr:cNvPr>
        <xdr:cNvCxnSpPr/>
      </xdr:nvCxnSpPr>
      <xdr:spPr>
        <a:xfrm flipV="1">
          <a:off x="12553950" y="2324100"/>
          <a:ext cx="2952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32847</xdr:colOff>
      <xdr:row>1</xdr:row>
      <xdr:rowOff>164073</xdr:rowOff>
    </xdr:to>
    <xdr:pic>
      <xdr:nvPicPr>
        <xdr:cNvPr id="6" name="Picture 3" descr="Image result for mazars">
          <a:extLst>
            <a:ext uri="{FF2B5EF4-FFF2-40B4-BE49-F238E27FC236}">
              <a16:creationId xmlns:a16="http://schemas.microsoft.com/office/drawing/2014/main" id="{56DD0172-75D5-416B-980C-4EFC65A1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4981" cy="3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C20"/>
  <sheetViews>
    <sheetView workbookViewId="0">
      <selection activeCell="A20" sqref="A20:C20"/>
    </sheetView>
  </sheetViews>
  <sheetFormatPr defaultRowHeight="14.4" x14ac:dyDescent="0.3"/>
  <sheetData>
    <row r="20" spans="1:3" x14ac:dyDescent="0.3">
      <c r="A20" s="3" t="s">
        <v>10</v>
      </c>
      <c r="B20" s="1"/>
      <c r="C2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E368-D6C5-4911-B300-B4D179B2C787}">
  <sheetPr>
    <pageSetUpPr fitToPage="1"/>
  </sheetPr>
  <dimension ref="A1:O46"/>
  <sheetViews>
    <sheetView showGridLines="0" tabSelected="1" topLeftCell="A4" zoomScale="89" zoomScaleNormal="80" workbookViewId="0">
      <selection activeCell="K30" sqref="K30"/>
    </sheetView>
  </sheetViews>
  <sheetFormatPr defaultRowHeight="13.8" x14ac:dyDescent="0.3"/>
  <cols>
    <col min="1" max="1" width="25.109375" style="14" customWidth="1"/>
    <col min="2" max="2" width="7.88671875" style="14" bestFit="1" customWidth="1"/>
    <col min="3" max="3" width="12.33203125" style="14" customWidth="1"/>
    <col min="4" max="4" width="17.5546875" style="14" customWidth="1"/>
    <col min="5" max="5" width="19" style="14" customWidth="1"/>
    <col min="6" max="6" width="23" style="14" customWidth="1"/>
    <col min="7" max="7" width="22.5546875" style="14" customWidth="1"/>
    <col min="8" max="8" width="20.6640625" style="14" customWidth="1"/>
    <col min="9" max="9" width="13.5546875" style="14" customWidth="1"/>
    <col min="10" max="10" width="22.21875" style="14" customWidth="1"/>
    <col min="11" max="11" width="13.6640625" style="14" customWidth="1"/>
    <col min="12" max="12" width="12.44140625" style="14" customWidth="1"/>
    <col min="13" max="13" width="5.77734375" style="14" customWidth="1"/>
    <col min="14" max="16384" width="8.88671875" style="14"/>
  </cols>
  <sheetData>
    <row r="1" spans="1:14" x14ac:dyDescent="0.3">
      <c r="E1" s="16" t="s">
        <v>64</v>
      </c>
    </row>
    <row r="4" spans="1:14" ht="24.6" customHeight="1" x14ac:dyDescent="0.3">
      <c r="A4" s="78" t="s">
        <v>41</v>
      </c>
      <c r="B4" s="79"/>
      <c r="C4" s="80"/>
      <c r="D4" s="81" t="s">
        <v>21</v>
      </c>
      <c r="E4" s="81"/>
      <c r="F4" s="82"/>
      <c r="G4" s="93" t="s">
        <v>22</v>
      </c>
      <c r="H4" s="94"/>
      <c r="I4" s="94"/>
      <c r="J4" s="94"/>
      <c r="K4" s="94"/>
      <c r="L4" s="67"/>
    </row>
    <row r="5" spans="1:14" ht="55.2" customHeight="1" x14ac:dyDescent="0.3">
      <c r="A5" s="83" t="s">
        <v>40</v>
      </c>
      <c r="B5" s="84"/>
      <c r="C5" s="17" t="s">
        <v>18</v>
      </c>
      <c r="D5" s="18" t="s">
        <v>11</v>
      </c>
      <c r="E5" s="18" t="s">
        <v>17</v>
      </c>
      <c r="F5" s="18" t="s">
        <v>12</v>
      </c>
      <c r="G5" s="68" t="s">
        <v>31</v>
      </c>
      <c r="H5" s="87" t="s">
        <v>32</v>
      </c>
      <c r="I5" s="88"/>
      <c r="J5" s="87" t="s">
        <v>33</v>
      </c>
      <c r="K5" s="88"/>
      <c r="L5" s="69"/>
    </row>
    <row r="6" spans="1:14" ht="27.6" x14ac:dyDescent="0.3">
      <c r="A6" s="85" t="s">
        <v>15</v>
      </c>
      <c r="B6" s="86"/>
      <c r="C6" s="19" t="s">
        <v>16</v>
      </c>
      <c r="D6" s="20" t="s">
        <v>16</v>
      </c>
      <c r="E6" s="20" t="s">
        <v>38</v>
      </c>
      <c r="F6" s="20" t="s">
        <v>29</v>
      </c>
      <c r="G6" s="70" t="s">
        <v>39</v>
      </c>
      <c r="H6" s="91" t="s">
        <v>39</v>
      </c>
      <c r="I6" s="92"/>
      <c r="J6" s="89" t="s">
        <v>39</v>
      </c>
      <c r="K6" s="90"/>
      <c r="L6" s="69"/>
    </row>
    <row r="7" spans="1:14" ht="69" x14ac:dyDescent="0.3">
      <c r="A7" s="76" t="s">
        <v>14</v>
      </c>
      <c r="B7" s="77"/>
      <c r="C7" s="21" t="s">
        <v>20</v>
      </c>
      <c r="D7" s="22"/>
      <c r="E7" s="22" t="s">
        <v>62</v>
      </c>
      <c r="F7" s="22" t="s">
        <v>19</v>
      </c>
      <c r="G7" s="71" t="s">
        <v>34</v>
      </c>
      <c r="H7" s="71" t="s">
        <v>35</v>
      </c>
      <c r="I7" s="72" t="s">
        <v>63</v>
      </c>
      <c r="J7" s="72" t="s">
        <v>36</v>
      </c>
      <c r="K7" s="72" t="s">
        <v>63</v>
      </c>
      <c r="L7" s="73" t="s">
        <v>28</v>
      </c>
    </row>
    <row r="8" spans="1:14" ht="14.55" customHeight="1" x14ac:dyDescent="0.3">
      <c r="A8" s="23" t="s">
        <v>0</v>
      </c>
      <c r="B8" s="24"/>
      <c r="C8" s="45">
        <v>15000</v>
      </c>
      <c r="D8" s="4"/>
      <c r="E8" s="4"/>
      <c r="F8" s="5"/>
      <c r="G8" s="49"/>
      <c r="H8" s="49"/>
      <c r="I8" s="49"/>
      <c r="J8" s="49"/>
      <c r="K8" s="49"/>
      <c r="L8" s="97">
        <v>0.7</v>
      </c>
      <c r="N8" s="15" t="s">
        <v>61</v>
      </c>
    </row>
    <row r="9" spans="1:14" ht="14.55" customHeight="1" x14ac:dyDescent="0.3">
      <c r="A9" s="23" t="s">
        <v>26</v>
      </c>
      <c r="B9" s="24"/>
      <c r="C9" s="6">
        <f>IF(C8&gt;52452,52452,C8)</f>
        <v>15000</v>
      </c>
      <c r="D9" s="4"/>
      <c r="E9" s="4"/>
      <c r="F9" s="5"/>
      <c r="G9" s="49"/>
      <c r="H9" s="49"/>
      <c r="I9" s="49"/>
      <c r="J9" s="49"/>
      <c r="K9" s="49"/>
      <c r="L9" s="69"/>
    </row>
    <row r="10" spans="1:14" s="16" customFormat="1" ht="14.55" customHeight="1" x14ac:dyDescent="0.3">
      <c r="A10" s="23" t="s">
        <v>1</v>
      </c>
      <c r="B10" s="25">
        <v>0.15</v>
      </c>
      <c r="C10" s="6">
        <f>C9*$B$10</f>
        <v>2250</v>
      </c>
      <c r="D10" s="4"/>
      <c r="E10" s="4"/>
      <c r="F10" s="7">
        <f>-IF($C$31=4000,$C$40*B10,$C$39*B10)</f>
        <v>-750</v>
      </c>
      <c r="G10" s="60">
        <f>C10+F10</f>
        <v>1500</v>
      </c>
      <c r="H10" s="50">
        <f>-(C10+F10)</f>
        <v>-1500</v>
      </c>
      <c r="I10" s="50"/>
      <c r="J10" s="50">
        <f>-(C10+F10)*$L$8</f>
        <v>-1050</v>
      </c>
      <c r="K10" s="60">
        <f>G10+J10</f>
        <v>450</v>
      </c>
      <c r="L10" s="74"/>
    </row>
    <row r="11" spans="1:14" s="16" customFormat="1" ht="14.55" customHeight="1" x14ac:dyDescent="0.3">
      <c r="A11" s="23" t="s">
        <v>27</v>
      </c>
      <c r="B11" s="25">
        <v>0.05</v>
      </c>
      <c r="C11" s="6">
        <f>C9*$B$11</f>
        <v>750</v>
      </c>
      <c r="D11" s="4"/>
      <c r="E11" s="4"/>
      <c r="F11" s="7">
        <f>-IF($C$31=4000,$C$40*B11,$C$39*B11)</f>
        <v>-250</v>
      </c>
      <c r="G11" s="60">
        <f>C11+F11</f>
        <v>500</v>
      </c>
      <c r="H11" s="60"/>
      <c r="I11" s="60">
        <f>G11</f>
        <v>500</v>
      </c>
      <c r="J11" s="60"/>
      <c r="K11" s="60">
        <f>G11</f>
        <v>500</v>
      </c>
      <c r="L11" s="74"/>
      <c r="M11" s="39" t="s">
        <v>48</v>
      </c>
    </row>
    <row r="12" spans="1:14" ht="14.55" customHeight="1" x14ac:dyDescent="0.3">
      <c r="A12" s="23" t="s">
        <v>2</v>
      </c>
      <c r="B12" s="25"/>
      <c r="C12" s="6">
        <f>C10+C11</f>
        <v>3000</v>
      </c>
      <c r="D12" s="4"/>
      <c r="E12" s="4"/>
      <c r="F12" s="5"/>
      <c r="G12" s="49"/>
      <c r="H12" s="49"/>
      <c r="I12" s="49"/>
      <c r="J12" s="49"/>
      <c r="K12" s="49"/>
      <c r="L12" s="69"/>
      <c r="M12" s="39" t="s">
        <v>52</v>
      </c>
    </row>
    <row r="13" spans="1:14" ht="14.55" customHeight="1" x14ac:dyDescent="0.3">
      <c r="A13" s="23" t="s">
        <v>3</v>
      </c>
      <c r="B13" s="24"/>
      <c r="C13" s="6">
        <f>C8-C12</f>
        <v>12000</v>
      </c>
      <c r="D13" s="4"/>
      <c r="E13" s="4"/>
      <c r="F13" s="5"/>
      <c r="G13" s="49"/>
      <c r="H13" s="49"/>
      <c r="I13" s="49"/>
      <c r="J13" s="49"/>
      <c r="K13" s="49"/>
      <c r="L13" s="67"/>
    </row>
    <row r="14" spans="1:14" ht="14.55" customHeight="1" x14ac:dyDescent="0.3">
      <c r="A14" s="23" t="s">
        <v>4</v>
      </c>
      <c r="B14" s="24"/>
      <c r="C14" s="45">
        <v>4000</v>
      </c>
      <c r="D14" s="4"/>
      <c r="E14" s="4"/>
      <c r="F14" s="5"/>
      <c r="G14" s="49"/>
      <c r="H14" s="49"/>
      <c r="I14" s="49"/>
      <c r="J14" s="49"/>
      <c r="K14" s="49"/>
      <c r="L14" s="67"/>
    </row>
    <row r="15" spans="1:14" ht="14.55" customHeight="1" x14ac:dyDescent="0.3">
      <c r="A15" s="23" t="s">
        <v>5</v>
      </c>
      <c r="B15" s="25"/>
      <c r="C15" s="6">
        <f>IF(C13-C14&lt;0,0,C13-C14)</f>
        <v>8000</v>
      </c>
      <c r="D15" s="4"/>
      <c r="E15" s="4"/>
      <c r="F15" s="5"/>
      <c r="G15" s="49"/>
      <c r="H15" s="49"/>
      <c r="I15" s="49"/>
      <c r="J15" s="49"/>
      <c r="K15" s="49"/>
      <c r="L15" s="67"/>
    </row>
    <row r="16" spans="1:14" ht="14.55" hidden="1" customHeight="1" x14ac:dyDescent="0.3">
      <c r="A16" s="23" t="s">
        <v>23</v>
      </c>
      <c r="B16" s="25"/>
      <c r="C16" s="6">
        <f>IF(C15&gt;30000,30000,C15)</f>
        <v>8000</v>
      </c>
      <c r="D16" s="4"/>
      <c r="E16" s="4"/>
      <c r="F16" s="5"/>
      <c r="G16" s="49"/>
      <c r="H16" s="49"/>
      <c r="I16" s="49"/>
      <c r="J16" s="49"/>
      <c r="K16" s="49"/>
      <c r="L16" s="67"/>
    </row>
    <row r="17" spans="1:12" ht="14.55" hidden="1" customHeight="1" x14ac:dyDescent="0.3">
      <c r="A17" s="23" t="s">
        <v>6</v>
      </c>
      <c r="B17" s="25">
        <v>0.24</v>
      </c>
      <c r="C17" s="6">
        <f>C16*$B$17</f>
        <v>1920</v>
      </c>
      <c r="D17" s="4"/>
      <c r="E17" s="4"/>
      <c r="F17" s="5"/>
      <c r="G17" s="49"/>
      <c r="H17" s="49"/>
      <c r="I17" s="49"/>
      <c r="J17" s="49"/>
      <c r="K17" s="49"/>
      <c r="L17" s="67"/>
    </row>
    <row r="18" spans="1:12" ht="14.55" hidden="1" customHeight="1" x14ac:dyDescent="0.3">
      <c r="A18" s="23" t="s">
        <v>24</v>
      </c>
      <c r="B18" s="25"/>
      <c r="C18" s="6">
        <f>C15-C16</f>
        <v>0</v>
      </c>
      <c r="D18" s="4"/>
      <c r="E18" s="4"/>
      <c r="F18" s="5"/>
      <c r="G18" s="49"/>
      <c r="H18" s="49"/>
      <c r="I18" s="49"/>
      <c r="J18" s="49"/>
      <c r="K18" s="49"/>
      <c r="L18" s="67"/>
    </row>
    <row r="19" spans="1:12" ht="14.55" hidden="1" customHeight="1" x14ac:dyDescent="0.3">
      <c r="A19" s="23" t="s">
        <v>6</v>
      </c>
      <c r="B19" s="25">
        <v>0.36</v>
      </c>
      <c r="C19" s="6">
        <f>C18*$B$19</f>
        <v>0</v>
      </c>
      <c r="D19" s="4"/>
      <c r="E19" s="4"/>
      <c r="F19" s="5"/>
      <c r="G19" s="49"/>
      <c r="H19" s="49"/>
      <c r="I19" s="49"/>
      <c r="J19" s="49"/>
      <c r="K19" s="49"/>
      <c r="L19" s="67"/>
    </row>
    <row r="20" spans="1:12" ht="14.55" customHeight="1" x14ac:dyDescent="0.3">
      <c r="A20" s="23" t="s">
        <v>25</v>
      </c>
      <c r="B20" s="25"/>
      <c r="C20" s="6">
        <f>C17+C19</f>
        <v>1920</v>
      </c>
      <c r="D20" s="4"/>
      <c r="E20" s="4"/>
      <c r="F20" s="5"/>
      <c r="G20" s="49"/>
      <c r="H20" s="49"/>
      <c r="I20" s="49"/>
      <c r="J20" s="49"/>
      <c r="K20" s="49"/>
      <c r="L20" s="67"/>
    </row>
    <row r="21" spans="1:12" ht="14.55" customHeight="1" x14ac:dyDescent="0.3">
      <c r="A21" s="23" t="s">
        <v>7</v>
      </c>
      <c r="B21" s="46">
        <v>0.18</v>
      </c>
      <c r="C21" s="6">
        <f>C20*B21</f>
        <v>345.59999999999997</v>
      </c>
      <c r="D21" s="4"/>
      <c r="E21" s="4"/>
      <c r="F21" s="5"/>
      <c r="G21" s="49"/>
      <c r="H21" s="49"/>
      <c r="I21" s="49"/>
      <c r="J21" s="49"/>
      <c r="K21" s="49"/>
      <c r="L21" s="67"/>
    </row>
    <row r="22" spans="1:12" s="16" customFormat="1" ht="14.55" customHeight="1" x14ac:dyDescent="0.3">
      <c r="A22" s="23" t="s">
        <v>8</v>
      </c>
      <c r="B22" s="25"/>
      <c r="C22" s="6">
        <f>C20+C21</f>
        <v>2265.6</v>
      </c>
      <c r="D22" s="4"/>
      <c r="E22" s="4"/>
      <c r="F22" s="5"/>
      <c r="G22" s="49">
        <f>C22</f>
        <v>2265.6</v>
      </c>
      <c r="H22" s="50">
        <f>-(C22+F22)</f>
        <v>-2265.6</v>
      </c>
      <c r="I22" s="50"/>
      <c r="J22" s="50">
        <f>-(C22+F22)*$L$8</f>
        <v>-1585.9199999999998</v>
      </c>
      <c r="K22" s="60">
        <f>G22+J22</f>
        <v>679.68000000000006</v>
      </c>
      <c r="L22" s="75"/>
    </row>
    <row r="23" spans="1:12" s="16" customFormat="1" ht="14.55" customHeight="1" x14ac:dyDescent="0.3">
      <c r="A23" s="26" t="s">
        <v>9</v>
      </c>
      <c r="B23" s="27"/>
      <c r="C23" s="12">
        <f>C13-C22</f>
        <v>9734.4</v>
      </c>
      <c r="D23" s="13">
        <f>C23</f>
        <v>9734.4</v>
      </c>
      <c r="E23" s="7">
        <f>-C31</f>
        <v>-4000</v>
      </c>
      <c r="F23" s="8"/>
      <c r="G23" s="61"/>
      <c r="H23" s="61"/>
      <c r="I23" s="61"/>
      <c r="J23" s="61"/>
      <c r="K23" s="61"/>
      <c r="L23" s="75"/>
    </row>
    <row r="24" spans="1:12" ht="14.55" customHeight="1" thickBot="1" x14ac:dyDescent="0.35">
      <c r="A24" s="28" t="s">
        <v>37</v>
      </c>
      <c r="B24" s="29">
        <v>0.16500000000000001</v>
      </c>
      <c r="C24" s="9">
        <f>+C8*B24</f>
        <v>2475</v>
      </c>
      <c r="D24" s="10"/>
      <c r="E24" s="10"/>
      <c r="F24" s="11">
        <f>-IF($C$31=4000,$C$40*B24,$C$39*B24)</f>
        <v>-825</v>
      </c>
      <c r="G24" s="62">
        <f>C24+F24</f>
        <v>1650</v>
      </c>
      <c r="H24" s="63">
        <f>-(C24+F24)</f>
        <v>-1650</v>
      </c>
      <c r="I24" s="63"/>
      <c r="J24" s="63">
        <f>-(C24+F24)*$L$8</f>
        <v>-1155</v>
      </c>
      <c r="K24" s="66">
        <f>G24+J24</f>
        <v>495</v>
      </c>
      <c r="L24" s="67"/>
    </row>
    <row r="25" spans="1:12" s="16" customFormat="1" ht="14.55" customHeight="1" thickTop="1" x14ac:dyDescent="0.3">
      <c r="A25" s="30" t="s">
        <v>13</v>
      </c>
      <c r="B25" s="31"/>
      <c r="C25" s="5">
        <f>+C8+C24</f>
        <v>17475</v>
      </c>
      <c r="D25" s="49">
        <f t="shared" ref="D25:J25" si="0">SUM(D8:D24)</f>
        <v>9734.4</v>
      </c>
      <c r="E25" s="50">
        <f t="shared" si="0"/>
        <v>-4000</v>
      </c>
      <c r="F25" s="50">
        <f t="shared" si="0"/>
        <v>-1825</v>
      </c>
      <c r="G25" s="49">
        <f t="shared" si="0"/>
        <v>5915.6</v>
      </c>
      <c r="H25" s="50">
        <f t="shared" si="0"/>
        <v>-5415.6</v>
      </c>
      <c r="I25" s="60">
        <f>SUM(I8:I24)</f>
        <v>500</v>
      </c>
      <c r="J25" s="50">
        <f t="shared" si="0"/>
        <v>-3790.92</v>
      </c>
      <c r="K25" s="60">
        <f>SUM(K8:K24)</f>
        <v>2124.6800000000003</v>
      </c>
      <c r="L25" s="75"/>
    </row>
    <row r="26" spans="1:12" ht="15.6" x14ac:dyDescent="0.3">
      <c r="A26" s="32" t="s">
        <v>42</v>
      </c>
      <c r="B26" s="33"/>
      <c r="C26" s="34"/>
      <c r="D26" s="51"/>
      <c r="E26" s="52"/>
      <c r="F26" s="53">
        <f>C25+E25+F25</f>
        <v>11650</v>
      </c>
      <c r="G26" s="54">
        <f>F26</f>
        <v>11650</v>
      </c>
      <c r="H26" s="55">
        <f>F26+H25</f>
        <v>6234.4</v>
      </c>
      <c r="I26" s="55"/>
      <c r="J26" s="55">
        <f>F26+J25</f>
        <v>7859.08</v>
      </c>
      <c r="K26" s="55"/>
      <c r="L26" s="67"/>
    </row>
    <row r="27" spans="1:12" ht="14.4" thickBot="1" x14ac:dyDescent="0.35">
      <c r="A27" s="35" t="s">
        <v>43</v>
      </c>
      <c r="B27" s="36"/>
      <c r="C27" s="37"/>
      <c r="D27" s="56"/>
      <c r="E27" s="57"/>
      <c r="F27" s="58">
        <f>F26-$C$25</f>
        <v>-5825</v>
      </c>
      <c r="G27" s="59">
        <f>G26-$C$25</f>
        <v>-5825</v>
      </c>
      <c r="H27" s="59">
        <f>H26-$C$25</f>
        <v>-11240.6</v>
      </c>
      <c r="I27" s="59"/>
      <c r="J27" s="59">
        <f>J26-$C$25</f>
        <v>-9615.92</v>
      </c>
      <c r="K27" s="59"/>
      <c r="L27" s="67"/>
    </row>
    <row r="28" spans="1:12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3">
      <c r="A30" s="38"/>
      <c r="B30" s="38"/>
      <c r="C30" s="38"/>
      <c r="D30" s="38"/>
      <c r="E30" s="38"/>
      <c r="F30" s="38"/>
      <c r="G30" s="39" t="s">
        <v>50</v>
      </c>
      <c r="H30" s="38"/>
      <c r="I30" s="38"/>
      <c r="J30" s="38"/>
      <c r="K30" s="38"/>
    </row>
    <row r="31" spans="1:12" x14ac:dyDescent="0.3">
      <c r="A31" s="95" t="s">
        <v>65</v>
      </c>
      <c r="B31" s="96"/>
      <c r="C31" s="47">
        <v>4000</v>
      </c>
      <c r="D31" s="38"/>
      <c r="E31" s="38"/>
      <c r="F31" s="38"/>
      <c r="G31" s="39" t="s">
        <v>55</v>
      </c>
      <c r="H31" s="38"/>
      <c r="I31" s="38"/>
      <c r="J31" s="38"/>
      <c r="K31" s="38"/>
    </row>
    <row r="32" spans="1:12" hidden="1" x14ac:dyDescent="0.3">
      <c r="A32" s="40" t="s">
        <v>44</v>
      </c>
      <c r="B32" s="41">
        <v>3250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5" hidden="1" x14ac:dyDescent="0.3">
      <c r="A33" s="40" t="s">
        <v>45</v>
      </c>
      <c r="B33" s="41">
        <v>4000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5" x14ac:dyDescent="0.3">
      <c r="A34" s="38"/>
      <c r="B34" s="38"/>
      <c r="C34" s="38"/>
      <c r="D34" s="38"/>
      <c r="E34" s="38"/>
      <c r="F34" s="38"/>
      <c r="G34" s="39" t="s">
        <v>51</v>
      </c>
      <c r="H34" s="38"/>
      <c r="I34" s="38"/>
      <c r="J34" s="38"/>
      <c r="K34" s="38"/>
    </row>
    <row r="35" spans="1:15" hidden="1" x14ac:dyDescent="0.3">
      <c r="A35" s="38"/>
      <c r="B35" s="38"/>
      <c r="C35" s="38" t="s">
        <v>53</v>
      </c>
      <c r="D35" s="38"/>
      <c r="E35" s="38"/>
      <c r="F35" s="38"/>
      <c r="G35" s="38"/>
      <c r="H35" s="38"/>
      <c r="I35" s="38"/>
      <c r="J35" s="38"/>
      <c r="K35" s="38"/>
    </row>
    <row r="36" spans="1:15" x14ac:dyDescent="0.3">
      <c r="A36" s="38"/>
      <c r="B36" s="38"/>
      <c r="C36" s="38"/>
      <c r="D36" s="38"/>
      <c r="E36" s="38"/>
      <c r="F36" s="38"/>
      <c r="G36" s="39" t="s">
        <v>54</v>
      </c>
      <c r="H36" s="38"/>
      <c r="I36" s="38"/>
      <c r="J36" s="38"/>
      <c r="K36" s="38"/>
    </row>
    <row r="37" spans="1:15" ht="14.4" x14ac:dyDescent="0.3">
      <c r="A37" s="42" t="s">
        <v>30</v>
      </c>
      <c r="B37" s="38"/>
      <c r="C37" s="43" t="str">
        <f>IF(C31&gt;C23,C35,"")</f>
        <v/>
      </c>
      <c r="D37" s="38"/>
      <c r="E37" s="38"/>
      <c r="F37" s="38"/>
      <c r="G37" s="38"/>
      <c r="H37" s="38"/>
      <c r="I37" s="38"/>
      <c r="J37" s="38"/>
      <c r="K37" s="38"/>
    </row>
    <row r="38" spans="1:15" x14ac:dyDescent="0.3">
      <c r="A38" s="44"/>
      <c r="B38" s="44"/>
      <c r="C38" s="44"/>
      <c r="D38" s="44"/>
      <c r="E38" s="44"/>
      <c r="F38" s="38"/>
      <c r="G38" s="38"/>
      <c r="H38" s="38"/>
      <c r="I38" s="38"/>
      <c r="J38" s="38"/>
      <c r="K38" s="38"/>
    </row>
    <row r="39" spans="1:15" hidden="1" x14ac:dyDescent="0.3">
      <c r="A39" s="38" t="s">
        <v>47</v>
      </c>
      <c r="B39" s="38"/>
      <c r="C39" s="41">
        <v>4062.51</v>
      </c>
      <c r="D39" s="38"/>
      <c r="E39" s="38"/>
      <c r="F39" s="38"/>
      <c r="G39" s="38"/>
      <c r="H39" s="38"/>
      <c r="I39" s="38"/>
      <c r="J39" s="38"/>
      <c r="K39" s="38"/>
    </row>
    <row r="40" spans="1:15" hidden="1" x14ac:dyDescent="0.3">
      <c r="A40" s="38" t="s">
        <v>46</v>
      </c>
      <c r="B40" s="38"/>
      <c r="C40" s="41">
        <v>5000</v>
      </c>
      <c r="D40" s="38"/>
      <c r="E40" s="38"/>
      <c r="F40" s="38"/>
      <c r="G40" s="38"/>
      <c r="H40" s="38"/>
      <c r="I40" s="38"/>
      <c r="J40" s="38"/>
      <c r="K40" s="38"/>
    </row>
    <row r="41" spans="1:15" x14ac:dyDescent="0.3">
      <c r="A41" s="38"/>
      <c r="B41" s="38"/>
      <c r="C41" s="38"/>
      <c r="D41" s="38"/>
      <c r="E41" s="38"/>
      <c r="F41" s="38"/>
      <c r="G41" s="38"/>
      <c r="H41" s="44" t="s">
        <v>49</v>
      </c>
      <c r="I41" s="44"/>
      <c r="J41" s="64"/>
      <c r="K41" s="64"/>
      <c r="L41" s="65"/>
      <c r="M41" s="65"/>
      <c r="N41" s="65"/>
      <c r="O41" s="65"/>
    </row>
    <row r="42" spans="1:15" x14ac:dyDescent="0.3">
      <c r="A42" s="48" t="s">
        <v>57</v>
      </c>
      <c r="H42" s="65"/>
      <c r="I42" s="65"/>
      <c r="J42" s="65"/>
      <c r="K42" s="65"/>
      <c r="L42" s="65"/>
      <c r="M42" s="65"/>
      <c r="N42" s="65"/>
      <c r="O42" s="65"/>
    </row>
    <row r="43" spans="1:15" x14ac:dyDescent="0.3">
      <c r="A43" s="14" t="s">
        <v>56</v>
      </c>
    </row>
    <row r="44" spans="1:15" x14ac:dyDescent="0.3">
      <c r="A44" s="14" t="s">
        <v>60</v>
      </c>
    </row>
    <row r="45" spans="1:15" x14ac:dyDescent="0.3">
      <c r="A45" s="14" t="s">
        <v>58</v>
      </c>
    </row>
    <row r="46" spans="1:15" x14ac:dyDescent="0.3">
      <c r="A46" s="14" t="s">
        <v>59</v>
      </c>
    </row>
  </sheetData>
  <sheetProtection algorithmName="SHA-512" hashValue="vm8gE03BV5EhjnzLM7xzxNCME2wVjQhgIJ2BFgqQ5V6S25NZATdCBnrganaByvpLkSlyl+83vNSeJKNDm3WuHA==" saltValue="fzkcadd8bxDoptlj7NfLpg==" spinCount="100000" sheet="1" formatCells="0" formatColumns="0" formatRows="0" insertColumns="0" insertRows="0" insertHyperlinks="0" deleteColumns="0" deleteRows="0"/>
  <mergeCells count="11">
    <mergeCell ref="A31:B31"/>
    <mergeCell ref="J5:K5"/>
    <mergeCell ref="J6:K6"/>
    <mergeCell ref="H5:I5"/>
    <mergeCell ref="H6:I6"/>
    <mergeCell ref="G4:K4"/>
    <mergeCell ref="A7:B7"/>
    <mergeCell ref="A4:C4"/>
    <mergeCell ref="D4:F4"/>
    <mergeCell ref="A5:B5"/>
    <mergeCell ref="A6:B6"/>
  </mergeCells>
  <dataValidations count="1">
    <dataValidation type="list" allowBlank="1" showInputMessage="1" showErrorMessage="1" sqref="C31" xr:uid="{50377695-7CB8-4476-8CFA-1D1E98CBED4B}">
      <formula1>$B$32:$B$33</formula1>
    </dataValidation>
  </dataValidations>
  <pageMargins left="0.7" right="0.7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Informativni izračun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Luburić</dc:creator>
  <cp:lastModifiedBy>Vladimir Nol</cp:lastModifiedBy>
  <cp:lastPrinted>2020-04-23T12:40:37Z</cp:lastPrinted>
  <dcterms:created xsi:type="dcterms:W3CDTF">2020-03-25T12:36:30Z</dcterms:created>
  <dcterms:modified xsi:type="dcterms:W3CDTF">2020-04-23T16:53:23Z</dcterms:modified>
</cp:coreProperties>
</file>